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Berechnungsblatt" sheetId="1" r:id="rId1"/>
    <sheet name="Berechnungsblatt (Dien)" sheetId="2" r:id="rId2"/>
  </sheets>
  <definedNames>
    <definedName name="_xlnm.Print_Area" localSheetId="0">'Berechnungsblatt'!$A$1:$H$62</definedName>
    <definedName name="_xlnm.Print_Area" localSheetId="1">'Berechnungsblatt (Dien)'!$A$1:$I$62</definedName>
  </definedNames>
  <calcPr fullCalcOnLoad="1"/>
</workbook>
</file>

<file path=xl/sharedStrings.xml><?xml version="1.0" encoding="utf-8"?>
<sst xmlns="http://schemas.openxmlformats.org/spreadsheetml/2006/main" count="83" uniqueCount="58">
  <si>
    <t>Jahr</t>
  </si>
  <si>
    <t>Investitionskosten</t>
  </si>
  <si>
    <t>Betriebskosten</t>
  </si>
  <si>
    <t>Einnahmen</t>
  </si>
  <si>
    <t>Restwert</t>
  </si>
  <si>
    <t>Nettoeinnahmen</t>
  </si>
  <si>
    <t>2) Einnahmen sind größer als die laufenden Betriebskosten =&gt; EFRE-Beitrag errechnet sich aus Finanzierungslücke und anteiligen Nettoeinnahmen.</t>
  </si>
  <si>
    <t>Projektbezeichnung:</t>
  </si>
  <si>
    <t>EFRE-Quote:</t>
  </si>
  <si>
    <t>Jahr des Projektbeginns:</t>
  </si>
  <si>
    <t>realer Zinssatz für die Barwertberechnung in %:</t>
  </si>
  <si>
    <t>Summe</t>
  </si>
  <si>
    <t>diskont. Nettoeinnahmen</t>
  </si>
  <si>
    <t>laufender Betrieb</t>
  </si>
  <si>
    <t>Barwert (Investitionsk.)</t>
  </si>
  <si>
    <t>Nettogegenwartswert:</t>
  </si>
  <si>
    <t>durchschn. Rentabilität:</t>
  </si>
  <si>
    <t>zuschussfähige Ausgaben:</t>
  </si>
  <si>
    <t>Finanzierungsdefizit:</t>
  </si>
  <si>
    <t>Entscheidungsbetrag:</t>
  </si>
  <si>
    <t>Entscheidungsbetrag (=Förderbasis):</t>
  </si>
  <si>
    <t>EFRE-Beitrag:</t>
  </si>
  <si>
    <t>1) Es sind keine/negative Nettoeinnahmen zu erwarten =&gt; Methode zur Berechnung der Finanzierungslücke kommt nicht zur Anwendung - finanzielle Nachhaltigkeit des Projektes muss nachgewiesen werden</t>
  </si>
  <si>
    <t>3) Finanzieller Nettogegenwartswert ist positiv und durchschn. Rentabilität liegt über Abzinsungssatz =&gt; keine Finanzierung aus dem EFRE möglich (Ausnahme produktive Investitionen nach dem Beihilfenrecht).</t>
  </si>
  <si>
    <t>davon förderfähige Kosten</t>
  </si>
  <si>
    <t>Variante 1</t>
  </si>
  <si>
    <t>Variante 2</t>
  </si>
  <si>
    <t>nicht-förderfähiger Anteil:</t>
  </si>
  <si>
    <t>Barwert (förderf. Kosten)</t>
  </si>
  <si>
    <t>EFRE-Beitrag</t>
  </si>
  <si>
    <t>Berechnungsblatt zur Bestimmung des Finanzierungsdefizites und des EU-Zuschusses bei Einnahmen schaffenden Projekten (nur für Projekte mit Nettoeinnahmen anwendbar)</t>
  </si>
  <si>
    <t>nicht diskontierte förderf. Kosten</t>
  </si>
  <si>
    <t>diskontierte förderfähige Kosten</t>
  </si>
  <si>
    <t>Einnahmen (Betrieb)</t>
  </si>
  <si>
    <t>Jahr des Projektendes:</t>
  </si>
  <si>
    <t>Investitionskosten (IC)</t>
  </si>
  <si>
    <t>davon förderfähige Kosten (EC)</t>
  </si>
  <si>
    <t>max. zusch. Ausgaben (mEE):</t>
  </si>
  <si>
    <t>Barwert (Investitionsk.) (DIC)</t>
  </si>
  <si>
    <t>Barwert (förderf. Kosten) (DEC)</t>
  </si>
  <si>
    <t>Finanzierungsdefizit (P):</t>
  </si>
  <si>
    <t>Finanzierungslücke (FG):</t>
  </si>
  <si>
    <t>disk. zusch. Ausgaben (=Entscheidungsbetrag) (DEE):</t>
  </si>
  <si>
    <t>Anteil förderfähige Kosten/Investitionskosten (S):</t>
  </si>
  <si>
    <t>Durchführungszeitraum</t>
  </si>
  <si>
    <t>Betriebszeitraum</t>
  </si>
  <si>
    <t>diskont. Nettoeinnahmen (DNR)</t>
  </si>
  <si>
    <t>Nettoeinnahmen (NR)</t>
  </si>
  <si>
    <t>=(EC)/(IC)</t>
  </si>
  <si>
    <t>Einnahmen (Durchführungszeitraum) (RI)</t>
  </si>
  <si>
    <t>=(EC)-(RI)*(S)</t>
  </si>
  <si>
    <t>=(FG)/(IC)</t>
  </si>
  <si>
    <t>=(DEE)*(CR)</t>
  </si>
  <si>
    <t>EFRE-Quote (CR):</t>
  </si>
  <si>
    <t>=(IC)-[(RI)+(DNR)]</t>
  </si>
  <si>
    <t>=(EC)*(P)</t>
  </si>
  <si>
    <t>DEE</t>
  </si>
  <si>
    <t>UDEE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</si>
</sst>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  <numFmt numFmtId="172" formatCode="0.0"/>
    <numFmt numFmtId="173" formatCode="0.0000000000"/>
    <numFmt numFmtId="174" formatCode="0.00000000000"/>
    <numFmt numFmtId="175" formatCode="_-* #,##0.000_-;\-* #,##0.000_-;_-* &quot;-&quot;??_-;_-@_-"/>
    <numFmt numFmtId="176" formatCode="_-* #,##0.0_-;\-* #,##0.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5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Fill="1" applyBorder="1" applyAlignment="1">
      <alignment/>
    </xf>
    <xf numFmtId="10" fontId="0" fillId="0" borderId="0" xfId="17" applyNumberFormat="1" applyFill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9" fontId="2" fillId="0" borderId="0" xfId="17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70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0" fontId="0" fillId="2" borderId="0" xfId="17" applyNumberFormat="1" applyFill="1" applyBorder="1" applyAlignment="1">
      <alignment/>
    </xf>
    <xf numFmtId="171" fontId="0" fillId="2" borderId="6" xfId="17" applyNumberFormat="1" applyFill="1" applyBorder="1" applyAlignment="1">
      <alignment/>
    </xf>
    <xf numFmtId="43" fontId="0" fillId="2" borderId="6" xfId="15" applyFill="1" applyBorder="1" applyAlignment="1">
      <alignment/>
    </xf>
    <xf numFmtId="43" fontId="0" fillId="2" borderId="6" xfId="0" applyNumberFormat="1" applyFill="1" applyBorder="1" applyAlignment="1">
      <alignment/>
    </xf>
    <xf numFmtId="0" fontId="0" fillId="3" borderId="9" xfId="0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9" fontId="0" fillId="3" borderId="12" xfId="0" applyNumberForma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9" fontId="0" fillId="3" borderId="12" xfId="17" applyFill="1" applyBorder="1" applyAlignment="1" applyProtection="1">
      <alignment/>
      <protection locked="0"/>
    </xf>
    <xf numFmtId="0" fontId="0" fillId="0" borderId="0" xfId="0" applyAlignment="1">
      <alignment vertical="center" wrapText="1"/>
    </xf>
    <xf numFmtId="10" fontId="0" fillId="2" borderId="0" xfId="17" applyNumberFormat="1" applyFill="1" applyBorder="1" applyAlignment="1">
      <alignment/>
    </xf>
    <xf numFmtId="9" fontId="0" fillId="3" borderId="12" xfId="17" applyFill="1" applyBorder="1" applyAlignment="1" applyProtection="1">
      <alignment/>
      <protection locked="0"/>
    </xf>
    <xf numFmtId="171" fontId="0" fillId="2" borderId="6" xfId="17" applyNumberFormat="1" applyFill="1" applyBorder="1" applyAlignment="1">
      <alignment/>
    </xf>
    <xf numFmtId="10" fontId="0" fillId="0" borderId="0" xfId="17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71" fontId="0" fillId="0" borderId="0" xfId="17" applyNumberFormat="1" applyFill="1" applyBorder="1" applyAlignment="1">
      <alignment/>
    </xf>
    <xf numFmtId="43" fontId="0" fillId="0" borderId="0" xfId="15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3" xfId="0" applyBorder="1" applyAlignment="1">
      <alignment horizontal="right"/>
    </xf>
    <xf numFmtId="9" fontId="0" fillId="4" borderId="4" xfId="17" applyFill="1" applyBorder="1" applyAlignment="1">
      <alignment/>
    </xf>
    <xf numFmtId="0" fontId="0" fillId="0" borderId="1" xfId="0" applyBorder="1" applyAlignment="1">
      <alignment horizontal="right"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172" fontId="0" fillId="0" borderId="0" xfId="0" applyNumberFormat="1" applyFill="1" applyBorder="1" applyAlignment="1">
      <alignment horizontal="right"/>
    </xf>
    <xf numFmtId="172" fontId="0" fillId="0" borderId="1" xfId="0" applyNumberFormat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5" borderId="1" xfId="0" applyFill="1" applyBorder="1" applyAlignment="1">
      <alignment/>
    </xf>
    <xf numFmtId="166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43" fontId="0" fillId="2" borderId="6" xfId="15" applyNumberFormat="1" applyFill="1" applyBorder="1" applyAlignment="1">
      <alignment/>
    </xf>
    <xf numFmtId="43" fontId="0" fillId="2" borderId="8" xfId="15" applyNumberFormat="1" applyFill="1" applyBorder="1" applyAlignment="1">
      <alignment/>
    </xf>
    <xf numFmtId="43" fontId="0" fillId="2" borderId="4" xfId="15" applyFill="1" applyBorder="1" applyAlignment="1">
      <alignment horizontal="right"/>
    </xf>
    <xf numFmtId="43" fontId="0" fillId="4" borderId="8" xfId="15" applyFill="1" applyBorder="1" applyAlignment="1">
      <alignment horizontal="right"/>
    </xf>
    <xf numFmtId="43" fontId="0" fillId="3" borderId="0" xfId="15" applyFill="1" applyBorder="1" applyAlignment="1" applyProtection="1">
      <alignment/>
      <protection locked="0"/>
    </xf>
    <xf numFmtId="43" fontId="0" fillId="3" borderId="0" xfId="15" applyFill="1" applyBorder="1" applyAlignment="1">
      <alignment/>
    </xf>
    <xf numFmtId="43" fontId="0" fillId="0" borderId="0" xfId="15" applyBorder="1" applyAlignment="1">
      <alignment/>
    </xf>
    <xf numFmtId="43" fontId="0" fillId="0" borderId="0" xfId="15" applyAlignment="1">
      <alignment/>
    </xf>
    <xf numFmtId="43" fontId="0" fillId="3" borderId="0" xfId="15" applyFill="1" applyAlignment="1" applyProtection="1">
      <alignment/>
      <protection locked="0"/>
    </xf>
    <xf numFmtId="43" fontId="0" fillId="3" borderId="0" xfId="15" applyFill="1" applyAlignment="1">
      <alignment/>
    </xf>
    <xf numFmtId="43" fontId="0" fillId="3" borderId="1" xfId="15" applyFill="1" applyBorder="1" applyAlignment="1" applyProtection="1">
      <alignment/>
      <protection locked="0"/>
    </xf>
    <xf numFmtId="43" fontId="0" fillId="0" borderId="1" xfId="15" applyBorder="1" applyAlignment="1">
      <alignment/>
    </xf>
    <xf numFmtId="43" fontId="0" fillId="0" borderId="0" xfId="15" applyFill="1" applyBorder="1" applyAlignment="1">
      <alignment/>
    </xf>
    <xf numFmtId="43" fontId="0" fillId="6" borderId="0" xfId="15" applyFill="1" applyAlignment="1">
      <alignment/>
    </xf>
    <xf numFmtId="43" fontId="0" fillId="3" borderId="0" xfId="15" applyFill="1" applyAlignment="1" applyProtection="1">
      <alignment/>
      <protection locked="0"/>
    </xf>
    <xf numFmtId="43" fontId="3" fillId="0" borderId="0" xfId="15" applyFont="1" applyFill="1" applyAlignment="1">
      <alignment/>
    </xf>
    <xf numFmtId="43" fontId="0" fillId="0" borderId="0" xfId="15" applyBorder="1" applyAlignment="1">
      <alignment/>
    </xf>
    <xf numFmtId="43" fontId="0" fillId="3" borderId="1" xfId="15" applyFill="1" applyBorder="1" applyAlignment="1" applyProtection="1">
      <alignment/>
      <protection locked="0"/>
    </xf>
    <xf numFmtId="43" fontId="3" fillId="0" borderId="1" xfId="15" applyFont="1" applyFill="1" applyBorder="1" applyAlignment="1">
      <alignment/>
    </xf>
    <xf numFmtId="43" fontId="0" fillId="0" borderId="1" xfId="15" applyBorder="1" applyAlignment="1">
      <alignment/>
    </xf>
    <xf numFmtId="43" fontId="0" fillId="0" borderId="0" xfId="15" applyFill="1" applyBorder="1" applyAlignment="1">
      <alignment/>
    </xf>
    <xf numFmtId="43" fontId="0" fillId="0" borderId="0" xfId="15" applyFill="1" applyAlignment="1">
      <alignment/>
    </xf>
    <xf numFmtId="43" fontId="3" fillId="0" borderId="0" xfId="15" applyFont="1" applyFill="1" applyBorder="1" applyAlignment="1">
      <alignment/>
    </xf>
    <xf numFmtId="43" fontId="0" fillId="2" borderId="0" xfId="15" applyFill="1" applyAlignment="1">
      <alignment/>
    </xf>
    <xf numFmtId="43" fontId="0" fillId="0" borderId="0" xfId="15" applyFill="1" applyAlignment="1">
      <alignment/>
    </xf>
    <xf numFmtId="43" fontId="0" fillId="0" borderId="1" xfId="15" applyFill="1" applyBorder="1" applyAlignment="1">
      <alignment/>
    </xf>
    <xf numFmtId="43" fontId="0" fillId="6" borderId="0" xfId="15" applyFill="1" applyBorder="1" applyAlignment="1">
      <alignment/>
    </xf>
    <xf numFmtId="43" fontId="0" fillId="2" borderId="0" xfId="15" applyFill="1" applyBorder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3" fontId="0" fillId="0" borderId="0" xfId="0" applyNumberFormat="1" applyAlignment="1">
      <alignment/>
    </xf>
    <xf numFmtId="4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view="pageBreakPreview" zoomScale="70" zoomScaleNormal="75" zoomScaleSheetLayoutView="70" workbookViewId="0" topLeftCell="A16">
      <selection activeCell="E55" sqref="E55"/>
    </sheetView>
  </sheetViews>
  <sheetFormatPr defaultColWidth="11.421875" defaultRowHeight="12.75"/>
  <cols>
    <col min="3" max="3" width="13.00390625" style="0" customWidth="1"/>
    <col min="4" max="4" width="16.140625" style="0" bestFit="1" customWidth="1"/>
    <col min="5" max="5" width="15.57421875" style="0" customWidth="1"/>
    <col min="6" max="6" width="14.421875" style="0" bestFit="1" customWidth="1"/>
    <col min="7" max="7" width="19.00390625" style="0" customWidth="1"/>
    <col min="8" max="8" width="14.7109375" style="0" bestFit="1" customWidth="1"/>
    <col min="9" max="9" width="14.140625" style="0" bestFit="1" customWidth="1"/>
    <col min="10" max="10" width="14.7109375" style="0" bestFit="1" customWidth="1"/>
    <col min="11" max="11" width="3.7109375" style="0" bestFit="1" customWidth="1"/>
  </cols>
  <sheetData>
    <row r="1" spans="1:11" ht="36.75" customHeight="1">
      <c r="A1" s="88" t="s">
        <v>30</v>
      </c>
      <c r="B1" s="89"/>
      <c r="C1" s="89"/>
      <c r="D1" s="89"/>
      <c r="E1" s="89"/>
      <c r="F1" s="89"/>
      <c r="G1" s="89"/>
      <c r="H1" s="89"/>
      <c r="I1" s="7"/>
      <c r="J1" s="7"/>
      <c r="K1" s="7"/>
    </row>
    <row r="3" spans="1:11" ht="12.75">
      <c r="A3" t="s">
        <v>7</v>
      </c>
      <c r="D3" s="32"/>
      <c r="E3" s="33"/>
      <c r="F3" s="33"/>
      <c r="G3" s="33"/>
      <c r="H3" s="34"/>
      <c r="I3" s="15"/>
      <c r="J3" s="15"/>
      <c r="K3" s="4"/>
    </row>
    <row r="5" spans="1:7" ht="12.75">
      <c r="A5" t="s">
        <v>8</v>
      </c>
      <c r="D5" s="35">
        <v>0.75</v>
      </c>
      <c r="F5" s="19" t="s">
        <v>15</v>
      </c>
      <c r="G5" s="82">
        <f>SUM(G25:G40)-E17</f>
        <v>-39794.48089956349</v>
      </c>
    </row>
    <row r="6" spans="6:7" ht="12.75">
      <c r="F6" s="19" t="s">
        <v>16</v>
      </c>
      <c r="G6" s="28">
        <f>SUM(G25:G40)/COUNT(G25:G40)/C17</f>
        <v>0.03339293323873859</v>
      </c>
    </row>
    <row r="7" spans="1:4" ht="12.75">
      <c r="A7" t="s">
        <v>9</v>
      </c>
      <c r="D7" s="36">
        <v>2007</v>
      </c>
    </row>
    <row r="9" spans="1:4" ht="27.75" customHeight="1">
      <c r="A9" s="89" t="s">
        <v>10</v>
      </c>
      <c r="B9" s="89"/>
      <c r="D9" s="37">
        <v>0.05</v>
      </c>
    </row>
    <row r="11" spans="1:3" ht="12.75">
      <c r="A11" t="s">
        <v>1</v>
      </c>
      <c r="C11" s="6"/>
    </row>
    <row r="12" spans="2:10" ht="25.5">
      <c r="B12" s="16" t="s">
        <v>0</v>
      </c>
      <c r="C12" s="16" t="s">
        <v>1</v>
      </c>
      <c r="D12" s="16" t="s">
        <v>24</v>
      </c>
      <c r="E12" s="16" t="s">
        <v>14</v>
      </c>
      <c r="F12" s="17" t="s">
        <v>28</v>
      </c>
      <c r="G12" s="17" t="s">
        <v>56</v>
      </c>
      <c r="H12" s="17" t="s">
        <v>57</v>
      </c>
      <c r="I12" s="4"/>
      <c r="J12" s="4"/>
    </row>
    <row r="13" spans="2:10" ht="12.75">
      <c r="B13">
        <f>D7</f>
        <v>2007</v>
      </c>
      <c r="C13" s="67">
        <v>32000</v>
      </c>
      <c r="D13" s="67">
        <v>23000</v>
      </c>
      <c r="E13" s="83">
        <f>C13*1/(1+$D$9)^(1+B13-B$13)</f>
        <v>30476.190476190473</v>
      </c>
      <c r="F13" s="83">
        <f>D13*1/(1+$D$9)^(1+B13-B$13)</f>
        <v>21904.761904761905</v>
      </c>
      <c r="G13" s="90">
        <f>$E$47/4</f>
        <v>7975.13472617533</v>
      </c>
      <c r="H13" s="65">
        <f>$G$13*(1+$D$9)^(B13-$B$13+1)</f>
        <v>8373.891462484096</v>
      </c>
      <c r="I13" s="4"/>
      <c r="J13" s="4"/>
    </row>
    <row r="14" spans="2:10" ht="12.75">
      <c r="B14">
        <f>B13+1</f>
        <v>2008</v>
      </c>
      <c r="C14" s="67">
        <v>25000</v>
      </c>
      <c r="D14" s="67">
        <v>23000</v>
      </c>
      <c r="E14" s="83">
        <f>C14*1/(1+$D$9)^(1+B14-B$13)</f>
        <v>22675.736961451246</v>
      </c>
      <c r="F14" s="83">
        <f>D14*1/(1+$D$9)^(1+B14-B$13)</f>
        <v>20861.678004535148</v>
      </c>
      <c r="G14" s="90">
        <f>$E$47/4</f>
        <v>7975.13472617533</v>
      </c>
      <c r="H14" s="65">
        <f>$G$13*(1+$D$9)^(B14-$B$13+1)</f>
        <v>8792.586035608301</v>
      </c>
      <c r="I14" s="4"/>
      <c r="J14" s="4"/>
    </row>
    <row r="15" spans="2:10" ht="12.75">
      <c r="B15">
        <f>B14+1</f>
        <v>2009</v>
      </c>
      <c r="C15" s="67">
        <v>30000</v>
      </c>
      <c r="D15" s="67">
        <v>22000</v>
      </c>
      <c r="E15" s="83">
        <f>C15*1/(1+$D$9)^(1+B15-B$13)</f>
        <v>25915.12795594428</v>
      </c>
      <c r="F15" s="83">
        <f>D15*1/(1+$D$9)^(1+B15-B$13)</f>
        <v>19004.427167692473</v>
      </c>
      <c r="G15" s="90">
        <f>$E$47/4</f>
        <v>7975.13472617533</v>
      </c>
      <c r="H15" s="65">
        <f>$G$13*(1+$D$9)^(B15-$B$13+1)</f>
        <v>9232.215337388718</v>
      </c>
      <c r="I15" s="4"/>
      <c r="J15" s="4"/>
    </row>
    <row r="16" spans="2:10" ht="12.75">
      <c r="B16" s="3">
        <f>B15+1</f>
        <v>2010</v>
      </c>
      <c r="C16" s="69">
        <v>25000</v>
      </c>
      <c r="D16" s="69">
        <v>22000</v>
      </c>
      <c r="E16" s="84">
        <f>C16*1/(1+$D$9)^(1+B16-B$13)</f>
        <v>20567.56186979705</v>
      </c>
      <c r="F16" s="84">
        <f>D16*1/(1+$D$9)^(1+B16-B$13)</f>
        <v>18099.454445421405</v>
      </c>
      <c r="G16" s="91">
        <f>$E$47/4</f>
        <v>7975.13472617533</v>
      </c>
      <c r="H16" s="70">
        <f>$G$13*(1+$D$9)^(B16-$B$13+1)</f>
        <v>9693.826104258153</v>
      </c>
      <c r="I16" s="4"/>
      <c r="J16" s="4"/>
    </row>
    <row r="17" spans="2:10" ht="12.75">
      <c r="B17" s="4" t="s">
        <v>11</v>
      </c>
      <c r="C17" s="71">
        <f>SUM(C13:C16)</f>
        <v>112000</v>
      </c>
      <c r="D17" s="83">
        <f>SUM(D13:D16)</f>
        <v>90000</v>
      </c>
      <c r="E17" s="85">
        <f>SUM(E13:E16)</f>
        <v>99634.61726338304</v>
      </c>
      <c r="F17" s="85">
        <f>SUM(F13:F16)</f>
        <v>79870.32152241093</v>
      </c>
      <c r="G17" s="90">
        <f>SUM(G13:G16)</f>
        <v>31900.53890470132</v>
      </c>
      <c r="H17" s="71">
        <f>SUM(H13:H16)</f>
        <v>36092.51893973927</v>
      </c>
      <c r="I17" s="4"/>
      <c r="J17" s="4"/>
    </row>
    <row r="18" spans="1:10" ht="12.75">
      <c r="A18" s="10"/>
      <c r="B18" s="10"/>
      <c r="C18" s="5"/>
      <c r="D18" s="5"/>
      <c r="E18" s="5"/>
      <c r="F18" s="5"/>
      <c r="G18" s="5"/>
      <c r="H18" s="5"/>
      <c r="I18" s="4"/>
      <c r="J18" s="4"/>
    </row>
    <row r="19" spans="1:9" ht="12.75">
      <c r="A19" t="s">
        <v>13</v>
      </c>
      <c r="B19" s="6"/>
      <c r="H19" s="4"/>
      <c r="I19" s="4"/>
    </row>
    <row r="20" spans="2:12" ht="27" customHeight="1">
      <c r="B20" s="16" t="s">
        <v>0</v>
      </c>
      <c r="C20" s="16" t="s">
        <v>3</v>
      </c>
      <c r="D20" s="16" t="s">
        <v>2</v>
      </c>
      <c r="E20" s="16" t="s">
        <v>4</v>
      </c>
      <c r="F20" s="16" t="s">
        <v>5</v>
      </c>
      <c r="G20" s="17" t="s">
        <v>12</v>
      </c>
      <c r="J20" s="4"/>
      <c r="K20" s="5"/>
      <c r="L20" s="4"/>
    </row>
    <row r="21" spans="2:12" ht="12.75">
      <c r="B21">
        <f>D7</f>
        <v>2007</v>
      </c>
      <c r="C21" s="63"/>
      <c r="D21" s="63"/>
      <c r="E21" s="65"/>
      <c r="F21" s="65"/>
      <c r="G21" s="66"/>
      <c r="J21" s="18"/>
      <c r="K21" s="4"/>
      <c r="L21" s="4"/>
    </row>
    <row r="22" spans="2:12" ht="12.75">
      <c r="B22">
        <f>B13+1</f>
        <v>2008</v>
      </c>
      <c r="C22" s="63"/>
      <c r="D22" s="63"/>
      <c r="E22" s="65"/>
      <c r="F22" s="65"/>
      <c r="G22" s="66"/>
      <c r="J22" s="18"/>
      <c r="K22" s="4"/>
      <c r="L22" s="4"/>
    </row>
    <row r="23" spans="2:12" ht="12.75">
      <c r="B23">
        <f>B14+1</f>
        <v>2009</v>
      </c>
      <c r="C23" s="63"/>
      <c r="D23" s="63"/>
      <c r="E23" s="65"/>
      <c r="F23" s="65"/>
      <c r="G23" s="66"/>
      <c r="J23" s="18"/>
      <c r="K23" s="4"/>
      <c r="L23" s="4"/>
    </row>
    <row r="24" spans="2:12" ht="12.75">
      <c r="B24" s="4">
        <f>B15+1</f>
        <v>2010</v>
      </c>
      <c r="C24" s="63"/>
      <c r="D24" s="63"/>
      <c r="E24" s="65"/>
      <c r="F24" s="65"/>
      <c r="G24" s="65"/>
      <c r="J24" s="18"/>
      <c r="K24" s="4"/>
      <c r="L24" s="4"/>
    </row>
    <row r="25" spans="2:12" ht="12.75">
      <c r="B25">
        <f>B16+1</f>
        <v>2011</v>
      </c>
      <c r="C25" s="67">
        <v>8500</v>
      </c>
      <c r="D25" s="67">
        <v>2000</v>
      </c>
      <c r="E25" s="66"/>
      <c r="F25" s="66">
        <f aca="true" t="shared" si="0" ref="F25:F40">(C25-D25)+E25</f>
        <v>6500</v>
      </c>
      <c r="G25" s="66">
        <f aca="true" t="shared" si="1" ref="G25:G40">F25*1/(1+$D$9)^(1+B25-B$21)</f>
        <v>5092.920082044983</v>
      </c>
      <c r="J25" s="18"/>
      <c r="K25" s="4"/>
      <c r="L25" s="4"/>
    </row>
    <row r="26" spans="2:10" ht="12.75">
      <c r="B26">
        <f aca="true" t="shared" si="2" ref="B26:B40">B25+1</f>
        <v>2012</v>
      </c>
      <c r="C26" s="67">
        <v>8500</v>
      </c>
      <c r="D26" s="67">
        <v>2000</v>
      </c>
      <c r="E26" s="66"/>
      <c r="F26" s="66">
        <f t="shared" si="0"/>
        <v>6500</v>
      </c>
      <c r="G26" s="66">
        <f t="shared" si="1"/>
        <v>4850.40007813808</v>
      </c>
      <c r="J26" s="1"/>
    </row>
    <row r="27" spans="2:10" ht="12.75">
      <c r="B27">
        <f t="shared" si="2"/>
        <v>2013</v>
      </c>
      <c r="C27" s="67">
        <v>8500</v>
      </c>
      <c r="D27" s="67">
        <v>2000</v>
      </c>
      <c r="E27" s="66"/>
      <c r="F27" s="66">
        <f t="shared" si="0"/>
        <v>6500</v>
      </c>
      <c r="G27" s="66">
        <f t="shared" si="1"/>
        <v>4619.428645845789</v>
      </c>
      <c r="J27" s="1"/>
    </row>
    <row r="28" spans="2:10" ht="12.75">
      <c r="B28">
        <f t="shared" si="2"/>
        <v>2014</v>
      </c>
      <c r="C28" s="67">
        <v>8500</v>
      </c>
      <c r="D28" s="67">
        <v>2000</v>
      </c>
      <c r="E28" s="66"/>
      <c r="F28" s="66">
        <f t="shared" si="0"/>
        <v>6500</v>
      </c>
      <c r="G28" s="66">
        <f t="shared" si="1"/>
        <v>4399.455853186467</v>
      </c>
      <c r="J28" s="1"/>
    </row>
    <row r="29" spans="2:10" ht="12.75">
      <c r="B29">
        <f t="shared" si="2"/>
        <v>2015</v>
      </c>
      <c r="C29" s="67">
        <v>8500</v>
      </c>
      <c r="D29" s="67">
        <v>2000</v>
      </c>
      <c r="E29" s="66"/>
      <c r="F29" s="66">
        <f t="shared" si="0"/>
        <v>6500</v>
      </c>
      <c r="G29" s="66">
        <f t="shared" si="1"/>
        <v>4189.957955415683</v>
      </c>
      <c r="J29" s="1"/>
    </row>
    <row r="30" spans="2:10" ht="12.75">
      <c r="B30">
        <f t="shared" si="2"/>
        <v>2016</v>
      </c>
      <c r="C30" s="67">
        <v>8500</v>
      </c>
      <c r="D30" s="67">
        <v>2000</v>
      </c>
      <c r="E30" s="66"/>
      <c r="F30" s="66">
        <f t="shared" si="0"/>
        <v>6500</v>
      </c>
      <c r="G30" s="66">
        <f t="shared" si="1"/>
        <v>3990.4361480149355</v>
      </c>
      <c r="J30" s="1"/>
    </row>
    <row r="31" spans="2:10" ht="12.75">
      <c r="B31">
        <f t="shared" si="2"/>
        <v>2017</v>
      </c>
      <c r="C31" s="67">
        <v>8500</v>
      </c>
      <c r="D31" s="67">
        <v>2000</v>
      </c>
      <c r="E31" s="66"/>
      <c r="F31" s="66">
        <f t="shared" si="0"/>
        <v>6500</v>
      </c>
      <c r="G31" s="66">
        <f t="shared" si="1"/>
        <v>3800.415379061843</v>
      </c>
      <c r="J31" s="1"/>
    </row>
    <row r="32" spans="2:10" ht="12.75">
      <c r="B32">
        <f t="shared" si="2"/>
        <v>2018</v>
      </c>
      <c r="C32" s="67">
        <v>8500</v>
      </c>
      <c r="D32" s="67">
        <v>2000</v>
      </c>
      <c r="E32" s="66"/>
      <c r="F32" s="66">
        <f t="shared" si="0"/>
        <v>6500</v>
      </c>
      <c r="G32" s="66">
        <f t="shared" si="1"/>
        <v>3619.443218154137</v>
      </c>
      <c r="J32" s="1"/>
    </row>
    <row r="33" spans="2:10" ht="12.75">
      <c r="B33">
        <f t="shared" si="2"/>
        <v>2019</v>
      </c>
      <c r="C33" s="67">
        <v>8500</v>
      </c>
      <c r="D33" s="67">
        <v>2000</v>
      </c>
      <c r="E33" s="66"/>
      <c r="F33" s="66">
        <f t="shared" si="0"/>
        <v>6500</v>
      </c>
      <c r="G33" s="66">
        <f t="shared" si="1"/>
        <v>3447.0887791944156</v>
      </c>
      <c r="J33" s="1"/>
    </row>
    <row r="34" spans="2:10" ht="12.75">
      <c r="B34">
        <f t="shared" si="2"/>
        <v>2020</v>
      </c>
      <c r="C34" s="67">
        <v>8500</v>
      </c>
      <c r="D34" s="67">
        <v>2000</v>
      </c>
      <c r="E34" s="66"/>
      <c r="F34" s="66">
        <f t="shared" si="0"/>
        <v>6500</v>
      </c>
      <c r="G34" s="66">
        <f t="shared" si="1"/>
        <v>3282.9416944708723</v>
      </c>
      <c r="J34" s="1"/>
    </row>
    <row r="35" spans="2:10" ht="12.75">
      <c r="B35">
        <f t="shared" si="2"/>
        <v>2021</v>
      </c>
      <c r="C35" s="67">
        <v>8500</v>
      </c>
      <c r="D35" s="67">
        <v>2000</v>
      </c>
      <c r="E35" s="66"/>
      <c r="F35" s="66">
        <f t="shared" si="0"/>
        <v>6500</v>
      </c>
      <c r="G35" s="66">
        <f t="shared" si="1"/>
        <v>3126.611137591306</v>
      </c>
      <c r="J35" s="1"/>
    </row>
    <row r="36" spans="2:10" ht="12.75">
      <c r="B36">
        <f t="shared" si="2"/>
        <v>2022</v>
      </c>
      <c r="C36" s="67">
        <v>8500</v>
      </c>
      <c r="D36" s="67">
        <v>2000</v>
      </c>
      <c r="E36" s="66"/>
      <c r="F36" s="66">
        <f t="shared" si="0"/>
        <v>6500</v>
      </c>
      <c r="G36" s="66">
        <f t="shared" si="1"/>
        <v>2977.7248929441016</v>
      </c>
      <c r="J36" s="1"/>
    </row>
    <row r="37" spans="2:10" ht="12.75">
      <c r="B37">
        <f t="shared" si="2"/>
        <v>2023</v>
      </c>
      <c r="C37" s="67">
        <v>8500</v>
      </c>
      <c r="D37" s="67">
        <v>2000</v>
      </c>
      <c r="E37" s="66"/>
      <c r="F37" s="66">
        <f t="shared" si="0"/>
        <v>6500</v>
      </c>
      <c r="G37" s="66">
        <f t="shared" si="1"/>
        <v>2835.9284694705725</v>
      </c>
      <c r="J37" s="1"/>
    </row>
    <row r="38" spans="2:10" ht="12.75">
      <c r="B38">
        <f t="shared" si="2"/>
        <v>2024</v>
      </c>
      <c r="C38" s="67">
        <v>8500</v>
      </c>
      <c r="D38" s="67">
        <v>2000</v>
      </c>
      <c r="E38" s="66"/>
      <c r="F38" s="66">
        <f t="shared" si="0"/>
        <v>6500</v>
      </c>
      <c r="G38" s="66">
        <f t="shared" si="1"/>
        <v>2700.8842566386406</v>
      </c>
      <c r="J38" s="1"/>
    </row>
    <row r="39" spans="2:10" ht="12.75">
      <c r="B39">
        <f t="shared" si="2"/>
        <v>2025</v>
      </c>
      <c r="C39" s="67">
        <v>8500</v>
      </c>
      <c r="D39" s="67">
        <v>2000</v>
      </c>
      <c r="E39" s="66"/>
      <c r="F39" s="66">
        <f t="shared" si="0"/>
        <v>6500</v>
      </c>
      <c r="G39" s="66">
        <f t="shared" si="1"/>
        <v>2572.270720608229</v>
      </c>
      <c r="J39" s="1"/>
    </row>
    <row r="40" spans="2:11" ht="12.75">
      <c r="B40">
        <f t="shared" si="2"/>
        <v>2026</v>
      </c>
      <c r="C40" s="69">
        <v>8500</v>
      </c>
      <c r="D40" s="69">
        <v>2000</v>
      </c>
      <c r="E40" s="69">
        <v>5000</v>
      </c>
      <c r="F40" s="70">
        <f t="shared" si="0"/>
        <v>11500</v>
      </c>
      <c r="G40" s="70">
        <f t="shared" si="1"/>
        <v>4334.229053039507</v>
      </c>
      <c r="J40" s="18"/>
      <c r="K40" s="4"/>
    </row>
    <row r="41" spans="3:7" ht="12.75">
      <c r="C41" s="66">
        <f>SUM(C21:C40)</f>
        <v>136000</v>
      </c>
      <c r="D41" s="66">
        <f>SUM(D21:D40)</f>
        <v>32000</v>
      </c>
      <c r="E41" s="66">
        <f>SUM(E40)</f>
        <v>5000</v>
      </c>
      <c r="F41" s="71">
        <f>SUM(F25:F40)</f>
        <v>109000</v>
      </c>
      <c r="G41" s="72">
        <f>SUM(G25:G40)</f>
        <v>59840.136363819554</v>
      </c>
    </row>
    <row r="42" spans="6:8" ht="12.75">
      <c r="F42" s="12"/>
      <c r="H42" s="5"/>
    </row>
    <row r="43" spans="2:17" ht="12.75">
      <c r="B43" t="s">
        <v>32</v>
      </c>
      <c r="J43" s="4"/>
      <c r="K43" s="4"/>
      <c r="L43" s="4"/>
      <c r="M43" s="4"/>
      <c r="N43" s="4"/>
      <c r="O43" s="4"/>
      <c r="P43" s="4"/>
      <c r="Q43" s="4"/>
    </row>
    <row r="44" spans="2:17" ht="12.75">
      <c r="B44" s="20"/>
      <c r="C44" s="21"/>
      <c r="D44" s="21"/>
      <c r="E44" s="21" t="s">
        <v>25</v>
      </c>
      <c r="F44" s="20"/>
      <c r="G44" s="21"/>
      <c r="H44" s="22" t="s">
        <v>26</v>
      </c>
      <c r="J44" s="5"/>
      <c r="K44" s="13"/>
      <c r="L44" s="5"/>
      <c r="M44" s="14"/>
      <c r="N44" s="5"/>
      <c r="O44" s="5"/>
      <c r="P44" s="5"/>
      <c r="Q44" s="5"/>
    </row>
    <row r="45" spans="2:17" ht="12.75">
      <c r="B45" s="23"/>
      <c r="C45" s="4"/>
      <c r="D45" s="24" t="s">
        <v>17</v>
      </c>
      <c r="E45" s="86">
        <f>E17-G41</f>
        <v>39794.48089956349</v>
      </c>
      <c r="F45" s="23"/>
      <c r="G45" s="4"/>
      <c r="H45" s="25"/>
      <c r="J45" s="5"/>
      <c r="K45" s="5"/>
      <c r="L45" s="5"/>
      <c r="M45" s="5"/>
      <c r="N45" s="5"/>
      <c r="O45" s="5"/>
      <c r="P45" s="5"/>
      <c r="Q45" s="5"/>
    </row>
    <row r="46" spans="2:17" ht="12.75">
      <c r="B46" s="23"/>
      <c r="C46" s="4"/>
      <c r="D46" s="24" t="s">
        <v>18</v>
      </c>
      <c r="E46" s="29">
        <f>E45/E17</f>
        <v>0.39940416285604036</v>
      </c>
      <c r="F46" s="23"/>
      <c r="G46" s="24" t="s">
        <v>27</v>
      </c>
      <c r="H46" s="29">
        <f>(E17-F17)/E17</f>
        <v>0.19836775895596015</v>
      </c>
      <c r="J46" s="5"/>
      <c r="K46" s="5"/>
      <c r="L46" s="5"/>
      <c r="M46" s="5"/>
      <c r="N46" s="5"/>
      <c r="O46" s="5"/>
      <c r="P46" s="5"/>
      <c r="Q46" s="5"/>
    </row>
    <row r="47" spans="2:17" ht="12.75">
      <c r="B47" s="23"/>
      <c r="C47" s="4"/>
      <c r="D47" s="24" t="s">
        <v>20</v>
      </c>
      <c r="E47" s="86">
        <f>F17*E46</f>
        <v>31900.53890470132</v>
      </c>
      <c r="F47" s="23"/>
      <c r="G47" s="24" t="s">
        <v>19</v>
      </c>
      <c r="H47" s="30">
        <f>F17-(G41*(1-H46))</f>
        <v>31900.538904701316</v>
      </c>
      <c r="J47" s="5"/>
      <c r="K47" s="5"/>
      <c r="L47" s="5"/>
      <c r="M47" s="5"/>
      <c r="N47" s="5"/>
      <c r="O47" s="5"/>
      <c r="P47" s="5"/>
      <c r="Q47" s="5"/>
    </row>
    <row r="48" spans="2:17" ht="12.75">
      <c r="B48" s="23"/>
      <c r="C48" s="4"/>
      <c r="D48" s="24" t="s">
        <v>21</v>
      </c>
      <c r="E48" s="86">
        <f>E47*D5</f>
        <v>23925.40417852599</v>
      </c>
      <c r="F48" s="23"/>
      <c r="G48" s="4" t="s">
        <v>29</v>
      </c>
      <c r="H48" s="31">
        <f>H47*D5</f>
        <v>23925.404178525987</v>
      </c>
      <c r="J48" s="5"/>
      <c r="K48" s="5"/>
      <c r="L48" s="5"/>
      <c r="M48" s="8"/>
      <c r="N48" s="8"/>
      <c r="O48" s="8"/>
      <c r="P48" s="8"/>
      <c r="Q48" s="5"/>
    </row>
    <row r="49" spans="2:17" ht="12.75">
      <c r="B49" s="26"/>
      <c r="C49" s="3"/>
      <c r="D49" s="3"/>
      <c r="E49" s="3"/>
      <c r="F49" s="26"/>
      <c r="G49" s="3"/>
      <c r="H49" s="27"/>
      <c r="J49" s="5"/>
      <c r="K49" s="5"/>
      <c r="L49" s="5"/>
      <c r="M49" s="8"/>
      <c r="N49" s="8"/>
      <c r="O49" s="8"/>
      <c r="P49" s="8"/>
      <c r="Q49" s="5"/>
    </row>
    <row r="50" spans="10:17" ht="12.75">
      <c r="J50" s="5"/>
      <c r="K50" s="5"/>
      <c r="L50" s="5"/>
      <c r="M50" s="8"/>
      <c r="N50" s="8"/>
      <c r="O50" s="8"/>
      <c r="P50" s="8"/>
      <c r="Q50" s="5"/>
    </row>
    <row r="51" spans="2:17" ht="12.75">
      <c r="B51" s="3" t="s">
        <v>31</v>
      </c>
      <c r="J51" s="5"/>
      <c r="K51" s="5"/>
      <c r="L51" s="5"/>
      <c r="M51" s="8"/>
      <c r="N51" s="8"/>
      <c r="O51" s="8"/>
      <c r="P51" s="8"/>
      <c r="Q51" s="5"/>
    </row>
    <row r="52" spans="2:17" ht="12.75">
      <c r="B52" s="20"/>
      <c r="C52" s="21"/>
      <c r="D52" s="21"/>
      <c r="E52" s="22"/>
      <c r="J52" s="5"/>
      <c r="K52" s="5"/>
      <c r="L52" s="5"/>
      <c r="M52" s="8"/>
      <c r="N52" s="8"/>
      <c r="O52" s="8"/>
      <c r="P52" s="8"/>
      <c r="Q52" s="5"/>
    </row>
    <row r="53" spans="2:17" ht="12.75">
      <c r="B53" s="23"/>
      <c r="C53" s="4"/>
      <c r="D53" s="24" t="s">
        <v>17</v>
      </c>
      <c r="E53" s="30">
        <f>E17-G41</f>
        <v>39794.48089956349</v>
      </c>
      <c r="J53" s="5"/>
      <c r="K53" s="5"/>
      <c r="L53" s="5"/>
      <c r="M53" s="8"/>
      <c r="N53" s="8"/>
      <c r="O53" s="8"/>
      <c r="P53" s="8"/>
      <c r="Q53" s="5"/>
    </row>
    <row r="54" spans="2:17" ht="12.75">
      <c r="B54" s="23"/>
      <c r="C54" s="4"/>
      <c r="D54" s="24" t="s">
        <v>18</v>
      </c>
      <c r="E54" s="29">
        <f>E53/E17</f>
        <v>0.39940416285604036</v>
      </c>
      <c r="J54" s="5"/>
      <c r="K54" s="5"/>
      <c r="L54" s="5"/>
      <c r="M54" s="8"/>
      <c r="N54" s="8"/>
      <c r="O54" s="8"/>
      <c r="P54" s="8"/>
      <c r="Q54" s="5"/>
    </row>
    <row r="55" spans="2:17" ht="12.75">
      <c r="B55" s="23"/>
      <c r="C55" s="4"/>
      <c r="D55" s="24" t="s">
        <v>20</v>
      </c>
      <c r="E55" s="30">
        <f>D17*E54</f>
        <v>35946.374657043634</v>
      </c>
      <c r="J55" s="5"/>
      <c r="K55" s="5"/>
      <c r="L55" s="5"/>
      <c r="M55" s="8"/>
      <c r="N55" s="8"/>
      <c r="O55" s="8"/>
      <c r="P55" s="8"/>
      <c r="Q55" s="5"/>
    </row>
    <row r="56" spans="2:17" ht="12.75">
      <c r="B56" s="23"/>
      <c r="C56" s="4"/>
      <c r="D56" s="24" t="s">
        <v>21</v>
      </c>
      <c r="E56" s="30">
        <f>E55*D5</f>
        <v>26959.780992782726</v>
      </c>
      <c r="J56" s="5"/>
      <c r="K56" s="5"/>
      <c r="L56" s="5"/>
      <c r="M56" s="8"/>
      <c r="N56" s="8"/>
      <c r="O56" s="8"/>
      <c r="P56" s="8"/>
      <c r="Q56" s="5"/>
    </row>
    <row r="57" spans="2:17" ht="12.75">
      <c r="B57" s="26"/>
      <c r="C57" s="3"/>
      <c r="D57" s="3"/>
      <c r="E57" s="27"/>
      <c r="J57" s="5"/>
      <c r="K57" s="5"/>
      <c r="L57" s="5"/>
      <c r="M57" s="8"/>
      <c r="N57" s="8"/>
      <c r="O57" s="8"/>
      <c r="P57" s="8"/>
      <c r="Q57" s="5"/>
    </row>
    <row r="58" spans="10:17" ht="12.75">
      <c r="J58" s="5"/>
      <c r="K58" s="5"/>
      <c r="L58" s="5"/>
      <c r="M58" s="8"/>
      <c r="N58" s="8"/>
      <c r="O58" s="8"/>
      <c r="P58" s="8"/>
      <c r="Q58" s="5"/>
    </row>
    <row r="59" spans="6:17" ht="12.75">
      <c r="F59" s="2"/>
      <c r="G59" s="2"/>
      <c r="H59" s="9"/>
      <c r="J59" s="5"/>
      <c r="K59" s="5"/>
      <c r="L59" s="5"/>
      <c r="M59" s="5"/>
      <c r="N59" s="5"/>
      <c r="O59" s="5"/>
      <c r="P59" s="5"/>
      <c r="Q59" s="5"/>
    </row>
    <row r="60" spans="1:17" ht="34.5" customHeight="1">
      <c r="A60" s="87" t="s">
        <v>22</v>
      </c>
      <c r="B60" s="87"/>
      <c r="C60" s="87"/>
      <c r="D60" s="87"/>
      <c r="E60" s="87"/>
      <c r="F60" s="87"/>
      <c r="G60" s="87"/>
      <c r="H60" s="87"/>
      <c r="J60" s="5"/>
      <c r="K60" s="5"/>
      <c r="L60" s="5"/>
      <c r="M60" s="5"/>
      <c r="N60" s="5"/>
      <c r="O60" s="5"/>
      <c r="P60" s="5"/>
      <c r="Q60" s="5"/>
    </row>
    <row r="61" spans="1:8" ht="34.5" customHeight="1">
      <c r="A61" s="87" t="s">
        <v>6</v>
      </c>
      <c r="B61" s="87"/>
      <c r="C61" s="87"/>
      <c r="D61" s="87"/>
      <c r="E61" s="87"/>
      <c r="F61" s="87"/>
      <c r="G61" s="87"/>
      <c r="H61" s="87"/>
    </row>
    <row r="62" spans="1:8" ht="34.5" customHeight="1">
      <c r="A62" s="87" t="s">
        <v>23</v>
      </c>
      <c r="B62" s="87"/>
      <c r="C62" s="87"/>
      <c r="D62" s="87"/>
      <c r="E62" s="87"/>
      <c r="F62" s="87"/>
      <c r="G62" s="87"/>
      <c r="H62" s="87"/>
    </row>
  </sheetData>
  <sheetProtection/>
  <mergeCells count="5">
    <mergeCell ref="A62:H62"/>
    <mergeCell ref="A61:H61"/>
    <mergeCell ref="A60:H60"/>
    <mergeCell ref="A1:H1"/>
    <mergeCell ref="A9:B9"/>
  </mergeCells>
  <printOptions/>
  <pageMargins left="0.75" right="0.75" top="1" bottom="1" header="0.4921259845" footer="0.4921259845"/>
  <pageSetup fitToHeight="1" fitToWidth="1" horizontalDpi="600" verticalDpi="600" orientation="portrait" paperSize="9" scale="75" r:id="rId1"/>
  <headerFooter alignWithMargins="0">
    <oddHeader>&amp;CINTERREG Bayern - Österreich 2007-2013</oddHeader>
    <oddFooter>&amp;L&amp;D  &amp;T&amp;C- &amp;P -&amp;R&amp;Z &amp;F &amp;A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view="pageBreakPreview" zoomScale="70" zoomScaleNormal="75" zoomScaleSheetLayoutView="70" workbookViewId="0" topLeftCell="A7">
      <selection activeCell="C20" sqref="C20"/>
    </sheetView>
  </sheetViews>
  <sheetFormatPr defaultColWidth="11.421875" defaultRowHeight="12.75"/>
  <cols>
    <col min="2" max="2" width="19.140625" style="0" customWidth="1"/>
    <col min="3" max="3" width="13.00390625" style="0" customWidth="1"/>
    <col min="4" max="4" width="16.140625" style="0" bestFit="1" customWidth="1"/>
    <col min="5" max="5" width="15.57421875" style="0" customWidth="1"/>
    <col min="6" max="6" width="21.7109375" style="0" customWidth="1"/>
    <col min="7" max="7" width="20.00390625" style="0" customWidth="1"/>
    <col min="8" max="8" width="14.7109375" style="0" bestFit="1" customWidth="1"/>
    <col min="9" max="9" width="14.140625" style="0" bestFit="1" customWidth="1"/>
    <col min="10" max="10" width="14.7109375" style="0" bestFit="1" customWidth="1"/>
    <col min="11" max="11" width="3.7109375" style="0" bestFit="1" customWidth="1"/>
  </cols>
  <sheetData>
    <row r="1" spans="1:11" ht="36.75" customHeight="1">
      <c r="A1" s="88" t="s">
        <v>30</v>
      </c>
      <c r="B1" s="89"/>
      <c r="C1" s="89"/>
      <c r="D1" s="89"/>
      <c r="E1" s="89"/>
      <c r="F1" s="89"/>
      <c r="G1" s="89"/>
      <c r="H1" s="89"/>
      <c r="I1" s="7"/>
      <c r="J1" s="7"/>
      <c r="K1" s="7"/>
    </row>
    <row r="3" spans="1:11" ht="12.75">
      <c r="A3" t="s">
        <v>7</v>
      </c>
      <c r="D3" s="32"/>
      <c r="E3" s="33"/>
      <c r="F3" s="33"/>
      <c r="G3" s="33"/>
      <c r="H3" s="34"/>
      <c r="I3" s="15"/>
      <c r="J3" s="15"/>
      <c r="K3" s="4"/>
    </row>
    <row r="5" spans="1:7" ht="12.75">
      <c r="A5" t="s">
        <v>53</v>
      </c>
      <c r="D5" s="35">
        <v>0.75</v>
      </c>
      <c r="F5" s="19" t="s">
        <v>15</v>
      </c>
      <c r="G5" s="82">
        <f>SUM(G22:G41)-C18+E18</f>
        <v>-39263.94024892505</v>
      </c>
    </row>
    <row r="6" spans="6:7" ht="12.75">
      <c r="F6" s="19" t="s">
        <v>16</v>
      </c>
      <c r="G6" s="39">
        <f>SUM(G22:G41)/COUNT(G22:G41)/(C18-E18)</f>
        <v>0.03247145524601561</v>
      </c>
    </row>
    <row r="7" spans="1:4" ht="12.75">
      <c r="A7" t="s">
        <v>9</v>
      </c>
      <c r="D7" s="36">
        <v>2007</v>
      </c>
    </row>
    <row r="8" spans="1:4" ht="12.75">
      <c r="A8" t="s">
        <v>34</v>
      </c>
      <c r="D8" s="36">
        <v>2010</v>
      </c>
    </row>
    <row r="10" spans="1:4" ht="27.75" customHeight="1">
      <c r="A10" s="89" t="s">
        <v>10</v>
      </c>
      <c r="B10" s="89"/>
      <c r="D10" s="40">
        <v>0.05</v>
      </c>
    </row>
    <row r="12" spans="1:3" ht="12.75">
      <c r="A12" t="s">
        <v>1</v>
      </c>
      <c r="C12" s="6"/>
    </row>
    <row r="13" spans="2:10" ht="38.25">
      <c r="B13" s="16" t="s">
        <v>0</v>
      </c>
      <c r="C13" s="16" t="s">
        <v>35</v>
      </c>
      <c r="D13" s="16" t="s">
        <v>36</v>
      </c>
      <c r="E13" s="17" t="s">
        <v>49</v>
      </c>
      <c r="F13" s="55" t="s">
        <v>38</v>
      </c>
      <c r="G13" s="55" t="s">
        <v>39</v>
      </c>
      <c r="H13" s="3" t="s">
        <v>56</v>
      </c>
      <c r="I13" s="3" t="s">
        <v>57</v>
      </c>
      <c r="J13" s="4"/>
    </row>
    <row r="14" spans="2:10" ht="12.75">
      <c r="B14">
        <f>D7</f>
        <v>2007</v>
      </c>
      <c r="C14" s="73">
        <v>32000</v>
      </c>
      <c r="D14" s="73">
        <v>23000</v>
      </c>
      <c r="E14" s="73">
        <v>0</v>
      </c>
      <c r="F14" s="74">
        <f>C14*1/(1+$D$10)^(1+B14-D$7)</f>
        <v>30476.190476190473</v>
      </c>
      <c r="G14" s="74">
        <f>D14*1/(1+$D$10)^(1+B14-D$7)</f>
        <v>21904.761904761905</v>
      </c>
      <c r="H14" s="75">
        <f>$E$54/($D$8-$D$7+1)</f>
        <v>7887.845139292978</v>
      </c>
      <c r="I14" s="75">
        <f>H14*(1+$D$10)^(B14-$D$7+1)</f>
        <v>8282.237396257628</v>
      </c>
      <c r="J14" s="4"/>
    </row>
    <row r="15" spans="2:10" ht="12.75">
      <c r="B15">
        <f>B14+1</f>
        <v>2008</v>
      </c>
      <c r="C15" s="73">
        <v>25000</v>
      </c>
      <c r="D15" s="73">
        <v>23000</v>
      </c>
      <c r="E15" s="73">
        <v>0</v>
      </c>
      <c r="F15" s="74">
        <f>C15*1/(1+$D$10)^(1+B15-D$7)</f>
        <v>22675.736961451246</v>
      </c>
      <c r="G15" s="74">
        <f>D15*1/(1+$D$10)^(1+B15-D$7)</f>
        <v>20861.678004535148</v>
      </c>
      <c r="H15" s="75">
        <f>$E$54/($D$8-$D$7+1)</f>
        <v>7887.845139292978</v>
      </c>
      <c r="I15" s="75">
        <f>H15*(1+$D$10)^(B15-$D$7+1)</f>
        <v>8696.349266070509</v>
      </c>
      <c r="J15" s="4"/>
    </row>
    <row r="16" spans="2:10" ht="12.75">
      <c r="B16">
        <f>B15+1</f>
        <v>2009</v>
      </c>
      <c r="C16" s="73">
        <v>30000</v>
      </c>
      <c r="D16" s="73">
        <v>22000</v>
      </c>
      <c r="E16" s="73">
        <v>0</v>
      </c>
      <c r="F16" s="74">
        <f>C16*1/(1+$D$10)^(1+B16-D$7)</f>
        <v>25915.12795594428</v>
      </c>
      <c r="G16" s="74">
        <f>D16*1/(1+$D$10)^(1+B16-D$7)</f>
        <v>19004.427167692473</v>
      </c>
      <c r="H16" s="75">
        <f>$E$54/($D$8-$D$7+1)</f>
        <v>7887.845139292978</v>
      </c>
      <c r="I16" s="75">
        <f>H16*(1+$D$10)^(B16-$D$7+1)</f>
        <v>9131.166729374036</v>
      </c>
      <c r="J16" s="4"/>
    </row>
    <row r="17" spans="2:10" ht="12.75">
      <c r="B17" s="3">
        <f>B16+1</f>
        <v>2010</v>
      </c>
      <c r="C17" s="76">
        <v>25000</v>
      </c>
      <c r="D17" s="76">
        <v>22000</v>
      </c>
      <c r="E17" s="76">
        <v>0</v>
      </c>
      <c r="F17" s="77">
        <f>C17*1/(1+$D$10)^(1+B17-D$7)</f>
        <v>20567.56186979705</v>
      </c>
      <c r="G17" s="77">
        <f>D17*1/(1+$D$10)^(1+B17-D$7)</f>
        <v>18099.454445421405</v>
      </c>
      <c r="H17" s="78">
        <f>$E$54/($D$8-$D$7+1)</f>
        <v>7887.845139292978</v>
      </c>
      <c r="I17" s="78">
        <f>H17*(1+$D$10)^(B17-$D$7+1)</f>
        <v>9587.725065842737</v>
      </c>
      <c r="J17" s="4"/>
    </row>
    <row r="18" spans="2:10" ht="12.75">
      <c r="B18" s="4" t="s">
        <v>11</v>
      </c>
      <c r="C18" s="79">
        <f aca="true" t="shared" si="0" ref="C18:I18">SUM(C14:C17)</f>
        <v>112000</v>
      </c>
      <c r="D18" s="80">
        <f t="shared" si="0"/>
        <v>90000</v>
      </c>
      <c r="E18" s="80">
        <f t="shared" si="0"/>
        <v>0</v>
      </c>
      <c r="F18" s="81">
        <f t="shared" si="0"/>
        <v>99634.61726338304</v>
      </c>
      <c r="G18" s="81">
        <f t="shared" si="0"/>
        <v>79870.32152241093</v>
      </c>
      <c r="H18" s="75">
        <f t="shared" si="0"/>
        <v>31551.380557171913</v>
      </c>
      <c r="I18" s="75">
        <f t="shared" si="0"/>
        <v>35697.47845754491</v>
      </c>
      <c r="J18" s="4"/>
    </row>
    <row r="19" spans="1:10" ht="12.75">
      <c r="A19" s="10"/>
      <c r="B19" s="10"/>
      <c r="C19" s="5"/>
      <c r="D19" s="5"/>
      <c r="E19" s="5"/>
      <c r="F19" s="5"/>
      <c r="G19" s="5"/>
      <c r="H19" s="5"/>
      <c r="I19" s="4"/>
      <c r="J19" s="4"/>
    </row>
    <row r="20" spans="1:9" ht="12.75">
      <c r="A20" t="s">
        <v>13</v>
      </c>
      <c r="B20" s="6"/>
      <c r="H20" s="4"/>
      <c r="I20" s="4"/>
    </row>
    <row r="21" spans="2:12" ht="27" customHeight="1">
      <c r="B21" s="16" t="s">
        <v>0</v>
      </c>
      <c r="C21" s="16" t="s">
        <v>33</v>
      </c>
      <c r="D21" s="16" t="s">
        <v>2</v>
      </c>
      <c r="E21" s="16" t="s">
        <v>4</v>
      </c>
      <c r="F21" s="16" t="s">
        <v>47</v>
      </c>
      <c r="G21" s="17" t="s">
        <v>46</v>
      </c>
      <c r="J21" s="4"/>
      <c r="K21" s="5"/>
      <c r="L21" s="4"/>
    </row>
    <row r="22" spans="2:12" ht="12.75">
      <c r="B22">
        <f>B17+1</f>
        <v>2011</v>
      </c>
      <c r="C22" s="63">
        <v>8500</v>
      </c>
      <c r="D22" s="63">
        <v>2000</v>
      </c>
      <c r="E22" s="64"/>
      <c r="F22" s="65">
        <f aca="true" t="shared" si="1" ref="F22:F41">(C22-D22)+E22</f>
        <v>6500</v>
      </c>
      <c r="G22" s="66">
        <f>F22*(1/(1+$D$10))^(B22-$D$8)</f>
        <v>6190.47619047619</v>
      </c>
      <c r="J22" s="18"/>
      <c r="K22" s="4"/>
      <c r="L22" s="4"/>
    </row>
    <row r="23" spans="2:12" ht="12.75">
      <c r="B23">
        <f>B22+1</f>
        <v>2012</v>
      </c>
      <c r="C23" s="63">
        <v>8500</v>
      </c>
      <c r="D23" s="63">
        <v>2000</v>
      </c>
      <c r="E23" s="64"/>
      <c r="F23" s="65">
        <f t="shared" si="1"/>
        <v>6500</v>
      </c>
      <c r="G23" s="66">
        <f aca="true" t="shared" si="2" ref="G23:G41">F23*1/(1+$D$10)^(B23-$D$8)</f>
        <v>5895.691609977324</v>
      </c>
      <c r="J23" s="18"/>
      <c r="K23" s="4"/>
      <c r="L23" s="4"/>
    </row>
    <row r="24" spans="2:12" ht="12.75">
      <c r="B24">
        <f aca="true" t="shared" si="3" ref="B24:B35">B23+1</f>
        <v>2013</v>
      </c>
      <c r="C24" s="63">
        <v>8500</v>
      </c>
      <c r="D24" s="63">
        <v>2000</v>
      </c>
      <c r="E24" s="64"/>
      <c r="F24" s="65">
        <f t="shared" si="1"/>
        <v>6500</v>
      </c>
      <c r="G24" s="66">
        <f t="shared" si="2"/>
        <v>5614.944390454594</v>
      </c>
      <c r="J24" s="18"/>
      <c r="K24" s="4"/>
      <c r="L24" s="4"/>
    </row>
    <row r="25" spans="2:12" ht="12.75">
      <c r="B25">
        <f t="shared" si="3"/>
        <v>2014</v>
      </c>
      <c r="C25" s="63">
        <v>8500</v>
      </c>
      <c r="D25" s="63">
        <v>2000</v>
      </c>
      <c r="E25" s="64"/>
      <c r="F25" s="65">
        <f t="shared" si="1"/>
        <v>6500</v>
      </c>
      <c r="G25" s="65">
        <f t="shared" si="2"/>
        <v>5347.566086147232</v>
      </c>
      <c r="J25" s="18"/>
      <c r="K25" s="4"/>
      <c r="L25" s="4"/>
    </row>
    <row r="26" spans="2:12" ht="12.75">
      <c r="B26">
        <f t="shared" si="3"/>
        <v>2015</v>
      </c>
      <c r="C26" s="67">
        <v>8500</v>
      </c>
      <c r="D26" s="67">
        <v>2000</v>
      </c>
      <c r="E26" s="68"/>
      <c r="F26" s="66">
        <f t="shared" si="1"/>
        <v>6500</v>
      </c>
      <c r="G26" s="66">
        <f t="shared" si="2"/>
        <v>5092.920082044983</v>
      </c>
      <c r="J26" s="18"/>
      <c r="K26" s="4"/>
      <c r="L26" s="4"/>
    </row>
    <row r="27" spans="2:10" ht="12.75">
      <c r="B27">
        <f t="shared" si="3"/>
        <v>2016</v>
      </c>
      <c r="C27" s="67">
        <v>8500</v>
      </c>
      <c r="D27" s="67">
        <v>2000</v>
      </c>
      <c r="E27" s="68"/>
      <c r="F27" s="66">
        <f t="shared" si="1"/>
        <v>6500</v>
      </c>
      <c r="G27" s="66">
        <f t="shared" si="2"/>
        <v>4850.40007813808</v>
      </c>
      <c r="J27" s="1"/>
    </row>
    <row r="28" spans="2:10" ht="12.75">
      <c r="B28">
        <f t="shared" si="3"/>
        <v>2017</v>
      </c>
      <c r="C28" s="67">
        <v>8500</v>
      </c>
      <c r="D28" s="67">
        <v>2000</v>
      </c>
      <c r="E28" s="68"/>
      <c r="F28" s="66">
        <f t="shared" si="1"/>
        <v>6500</v>
      </c>
      <c r="G28" s="66">
        <f t="shared" si="2"/>
        <v>4619.428645845789</v>
      </c>
      <c r="J28" s="1"/>
    </row>
    <row r="29" spans="2:10" ht="12.75">
      <c r="B29">
        <f t="shared" si="3"/>
        <v>2018</v>
      </c>
      <c r="C29" s="67">
        <v>8500</v>
      </c>
      <c r="D29" s="67">
        <v>2000</v>
      </c>
      <c r="E29" s="68"/>
      <c r="F29" s="66">
        <f t="shared" si="1"/>
        <v>6500</v>
      </c>
      <c r="G29" s="66">
        <f t="shared" si="2"/>
        <v>4399.455853186467</v>
      </c>
      <c r="J29" s="1"/>
    </row>
    <row r="30" spans="2:10" ht="12.75">
      <c r="B30">
        <f t="shared" si="3"/>
        <v>2019</v>
      </c>
      <c r="C30" s="67">
        <v>8500</v>
      </c>
      <c r="D30" s="67">
        <v>2000</v>
      </c>
      <c r="E30" s="68"/>
      <c r="F30" s="66">
        <f t="shared" si="1"/>
        <v>6500</v>
      </c>
      <c r="G30" s="66">
        <f t="shared" si="2"/>
        <v>4189.957955415683</v>
      </c>
      <c r="J30" s="1"/>
    </row>
    <row r="31" spans="2:10" ht="12.75">
      <c r="B31">
        <f t="shared" si="3"/>
        <v>2020</v>
      </c>
      <c r="C31" s="67">
        <v>8500</v>
      </c>
      <c r="D31" s="67">
        <v>2000</v>
      </c>
      <c r="E31" s="68"/>
      <c r="F31" s="66">
        <f t="shared" si="1"/>
        <v>6500</v>
      </c>
      <c r="G31" s="66">
        <f t="shared" si="2"/>
        <v>3990.4361480149355</v>
      </c>
      <c r="J31" s="1"/>
    </row>
    <row r="32" spans="2:10" ht="12.75">
      <c r="B32">
        <f t="shared" si="3"/>
        <v>2021</v>
      </c>
      <c r="C32" s="67">
        <v>8500</v>
      </c>
      <c r="D32" s="67">
        <v>2000</v>
      </c>
      <c r="E32" s="68"/>
      <c r="F32" s="66">
        <f t="shared" si="1"/>
        <v>6500</v>
      </c>
      <c r="G32" s="66">
        <f t="shared" si="2"/>
        <v>3800.415379061843</v>
      </c>
      <c r="J32" s="1"/>
    </row>
    <row r="33" spans="2:10" ht="12.75">
      <c r="B33">
        <f t="shared" si="3"/>
        <v>2022</v>
      </c>
      <c r="C33" s="67">
        <v>8500</v>
      </c>
      <c r="D33" s="67">
        <v>2000</v>
      </c>
      <c r="E33" s="68"/>
      <c r="F33" s="66">
        <f t="shared" si="1"/>
        <v>6500</v>
      </c>
      <c r="G33" s="66">
        <f t="shared" si="2"/>
        <v>3619.443218154137</v>
      </c>
      <c r="J33" s="1"/>
    </row>
    <row r="34" spans="2:10" ht="12.75">
      <c r="B34">
        <f t="shared" si="3"/>
        <v>2023</v>
      </c>
      <c r="C34" s="67">
        <v>8500</v>
      </c>
      <c r="D34" s="67">
        <v>2000</v>
      </c>
      <c r="E34" s="68"/>
      <c r="F34" s="66">
        <f t="shared" si="1"/>
        <v>6500</v>
      </c>
      <c r="G34" s="66">
        <f t="shared" si="2"/>
        <v>3447.0887791944156</v>
      </c>
      <c r="J34" s="1"/>
    </row>
    <row r="35" spans="2:10" ht="12.75">
      <c r="B35">
        <f t="shared" si="3"/>
        <v>2024</v>
      </c>
      <c r="C35" s="67">
        <v>8500</v>
      </c>
      <c r="D35" s="67">
        <v>2000</v>
      </c>
      <c r="E35" s="68"/>
      <c r="F35" s="66">
        <f t="shared" si="1"/>
        <v>6500</v>
      </c>
      <c r="G35" s="66">
        <f t="shared" si="2"/>
        <v>3282.9416944708723</v>
      </c>
      <c r="J35" s="1"/>
    </row>
    <row r="36" spans="2:10" ht="12.75">
      <c r="B36">
        <f aca="true" t="shared" si="4" ref="B36:B41">B35+1</f>
        <v>2025</v>
      </c>
      <c r="C36" s="67">
        <v>8500</v>
      </c>
      <c r="D36" s="67">
        <v>2000</v>
      </c>
      <c r="E36" s="68"/>
      <c r="F36" s="66">
        <f t="shared" si="1"/>
        <v>6500</v>
      </c>
      <c r="G36" s="66">
        <f t="shared" si="2"/>
        <v>3126.611137591306</v>
      </c>
      <c r="J36" s="1"/>
    </row>
    <row r="37" spans="2:10" ht="12.75">
      <c r="B37">
        <f t="shared" si="4"/>
        <v>2026</v>
      </c>
      <c r="C37" s="67">
        <v>8500</v>
      </c>
      <c r="D37" s="67">
        <v>2000</v>
      </c>
      <c r="E37" s="68">
        <v>5000</v>
      </c>
      <c r="F37" s="66">
        <f t="shared" si="1"/>
        <v>11500</v>
      </c>
      <c r="G37" s="66">
        <f t="shared" si="2"/>
        <v>5268.282502901103</v>
      </c>
      <c r="J37" s="1"/>
    </row>
    <row r="38" spans="2:10" ht="12.75">
      <c r="B38">
        <f t="shared" si="4"/>
        <v>2027</v>
      </c>
      <c r="C38" s="67"/>
      <c r="D38" s="67"/>
      <c r="E38" s="68"/>
      <c r="F38" s="66">
        <f t="shared" si="1"/>
        <v>0</v>
      </c>
      <c r="G38" s="66">
        <f t="shared" si="2"/>
        <v>0</v>
      </c>
      <c r="J38" s="1"/>
    </row>
    <row r="39" spans="2:10" ht="12.75">
      <c r="B39">
        <f t="shared" si="4"/>
        <v>2028</v>
      </c>
      <c r="C39" s="67"/>
      <c r="D39" s="67"/>
      <c r="E39" s="68"/>
      <c r="F39" s="66">
        <f t="shared" si="1"/>
        <v>0</v>
      </c>
      <c r="G39" s="66">
        <f t="shared" si="2"/>
        <v>0</v>
      </c>
      <c r="J39" s="1"/>
    </row>
    <row r="40" spans="2:10" ht="12.75">
      <c r="B40">
        <f t="shared" si="4"/>
        <v>2029</v>
      </c>
      <c r="C40" s="67"/>
      <c r="D40" s="67"/>
      <c r="E40" s="68"/>
      <c r="F40" s="66">
        <f t="shared" si="1"/>
        <v>0</v>
      </c>
      <c r="G40" s="66">
        <f t="shared" si="2"/>
        <v>0</v>
      </c>
      <c r="J40" s="1"/>
    </row>
    <row r="41" spans="2:11" ht="12.75">
      <c r="B41">
        <f t="shared" si="4"/>
        <v>2030</v>
      </c>
      <c r="C41" s="69"/>
      <c r="D41" s="69"/>
      <c r="E41" s="69"/>
      <c r="F41" s="70">
        <f t="shared" si="1"/>
        <v>0</v>
      </c>
      <c r="G41" s="70">
        <f t="shared" si="2"/>
        <v>0</v>
      </c>
      <c r="J41" s="18"/>
      <c r="K41" s="4"/>
    </row>
    <row r="42" spans="3:7" ht="12.75">
      <c r="C42" s="66">
        <f>SUM(C22:C41)</f>
        <v>136000</v>
      </c>
      <c r="D42" s="66">
        <f>SUM(D22:D41)</f>
        <v>32000</v>
      </c>
      <c r="E42" s="66">
        <f>SUM(E22:E37)</f>
        <v>5000</v>
      </c>
      <c r="F42" s="71">
        <f>SUM(F26:F41)</f>
        <v>83000</v>
      </c>
      <c r="G42" s="72">
        <f>SUM(G22:G41)</f>
        <v>72736.05975107495</v>
      </c>
    </row>
    <row r="43" spans="6:8" ht="12.75">
      <c r="F43" s="12"/>
      <c r="H43" s="5"/>
    </row>
    <row r="44" spans="7:17" ht="12.75">
      <c r="G44" s="11"/>
      <c r="H44" s="11"/>
      <c r="J44" s="4"/>
      <c r="K44" s="4"/>
      <c r="L44" s="4"/>
      <c r="M44" s="4"/>
      <c r="N44" s="4"/>
      <c r="O44" s="4"/>
      <c r="P44" s="4"/>
      <c r="Q44" s="4"/>
    </row>
    <row r="45" spans="2:17" ht="12.75">
      <c r="B45" s="50" t="s">
        <v>44</v>
      </c>
      <c r="C45" s="50"/>
      <c r="J45" s="4"/>
      <c r="K45" s="4"/>
      <c r="L45" s="4"/>
      <c r="M45" s="4"/>
      <c r="N45" s="4"/>
      <c r="O45" s="4"/>
      <c r="P45" s="4"/>
      <c r="Q45" s="4"/>
    </row>
    <row r="46" spans="2:17" ht="12.75">
      <c r="B46" s="20"/>
      <c r="C46" s="21"/>
      <c r="D46" s="47" t="s">
        <v>43</v>
      </c>
      <c r="E46" s="48">
        <f>D18/C18</f>
        <v>0.8035714285714286</v>
      </c>
      <c r="F46" s="52" t="s">
        <v>48</v>
      </c>
      <c r="G46" s="58"/>
      <c r="H46" s="5"/>
      <c r="J46" s="5"/>
      <c r="K46" s="13"/>
      <c r="L46" s="5"/>
      <c r="M46" s="14"/>
      <c r="N46" s="5"/>
      <c r="O46" s="5"/>
      <c r="P46" s="5"/>
      <c r="Q46" s="5"/>
    </row>
    <row r="47" spans="2:17" ht="12.75">
      <c r="B47" s="26"/>
      <c r="C47" s="3"/>
      <c r="D47" s="49" t="s">
        <v>37</v>
      </c>
      <c r="E47" s="62">
        <f>D18-(E18*E46)</f>
        <v>90000</v>
      </c>
      <c r="F47" s="52" t="s">
        <v>50</v>
      </c>
      <c r="G47" s="5"/>
      <c r="H47" s="5"/>
      <c r="J47" s="5"/>
      <c r="K47" s="13"/>
      <c r="L47" s="5"/>
      <c r="M47" s="14"/>
      <c r="N47" s="5"/>
      <c r="O47" s="5"/>
      <c r="P47" s="5"/>
      <c r="Q47" s="5"/>
    </row>
    <row r="48" spans="1:17" ht="12.75">
      <c r="A48" s="5"/>
      <c r="B48" s="5"/>
      <c r="C48" s="5"/>
      <c r="D48" s="43"/>
      <c r="E48" s="53"/>
      <c r="F48" s="52"/>
      <c r="G48" s="5"/>
      <c r="H48" s="5"/>
      <c r="J48" s="5"/>
      <c r="K48" s="13"/>
      <c r="L48" s="5"/>
      <c r="M48" s="14"/>
      <c r="N48" s="5"/>
      <c r="O48" s="5"/>
      <c r="P48" s="5"/>
      <c r="Q48" s="5"/>
    </row>
    <row r="49" spans="1:17" ht="12.75">
      <c r="A49" s="5"/>
      <c r="B49" s="5"/>
      <c r="C49" s="5"/>
      <c r="D49" s="43"/>
      <c r="E49" s="53"/>
      <c r="F49" s="52"/>
      <c r="G49" s="5"/>
      <c r="H49" s="5"/>
      <c r="J49" s="5"/>
      <c r="K49" s="13"/>
      <c r="L49" s="5"/>
      <c r="M49" s="14"/>
      <c r="N49" s="5"/>
      <c r="O49" s="5"/>
      <c r="P49" s="5"/>
      <c r="Q49" s="5"/>
    </row>
    <row r="50" spans="1:17" ht="12.75">
      <c r="A50" s="5"/>
      <c r="B50" s="5"/>
      <c r="C50" s="5"/>
      <c r="D50" s="43"/>
      <c r="E50" s="53"/>
      <c r="F50" s="52"/>
      <c r="G50" s="5"/>
      <c r="H50" s="5"/>
      <c r="J50" s="5"/>
      <c r="K50" s="13"/>
      <c r="L50" s="5"/>
      <c r="M50" s="14"/>
      <c r="N50" s="5"/>
      <c r="O50" s="5"/>
      <c r="P50" s="5"/>
      <c r="Q50" s="5"/>
    </row>
    <row r="51" spans="2:17" ht="12.75">
      <c r="B51" s="56" t="s">
        <v>45</v>
      </c>
      <c r="C51" s="51"/>
      <c r="D51" s="24"/>
      <c r="E51" s="54"/>
      <c r="F51" s="5"/>
      <c r="G51" s="5"/>
      <c r="H51" s="5"/>
      <c r="J51" s="5"/>
      <c r="K51" s="13"/>
      <c r="L51" s="5"/>
      <c r="M51" s="14"/>
      <c r="N51" s="5"/>
      <c r="O51" s="5"/>
      <c r="P51" s="5"/>
      <c r="Q51" s="5"/>
    </row>
    <row r="52" spans="2:17" ht="12.75">
      <c r="B52" s="20"/>
      <c r="C52" s="21"/>
      <c r="D52" s="47" t="s">
        <v>41</v>
      </c>
      <c r="E52" s="61">
        <f>C18-E18-G42</f>
        <v>39263.94024892505</v>
      </c>
      <c r="F52" s="52" t="s">
        <v>54</v>
      </c>
      <c r="H52" s="5"/>
      <c r="J52" s="5"/>
      <c r="K52" s="13"/>
      <c r="L52" s="5"/>
      <c r="M52" s="14"/>
      <c r="N52" s="5"/>
      <c r="O52" s="5"/>
      <c r="P52" s="5"/>
      <c r="Q52" s="5"/>
    </row>
    <row r="53" spans="2:17" ht="12.75">
      <c r="B53" s="23"/>
      <c r="C53" s="4"/>
      <c r="D53" s="24" t="s">
        <v>40</v>
      </c>
      <c r="E53" s="41">
        <f>E52/C18</f>
        <v>0.3505708950796879</v>
      </c>
      <c r="F53" s="52" t="s">
        <v>51</v>
      </c>
      <c r="G53" s="5"/>
      <c r="H53" s="5"/>
      <c r="J53" s="5"/>
      <c r="K53" s="13"/>
      <c r="L53" s="5"/>
      <c r="M53" s="14"/>
      <c r="N53" s="5"/>
      <c r="O53" s="5"/>
      <c r="P53" s="5"/>
      <c r="Q53" s="5"/>
    </row>
    <row r="54" spans="2:17" ht="12.75">
      <c r="B54" s="23"/>
      <c r="C54" s="4"/>
      <c r="D54" s="24" t="s">
        <v>42</v>
      </c>
      <c r="E54" s="59">
        <f>D18*E53</f>
        <v>31551.380557171913</v>
      </c>
      <c r="F54" s="52" t="s">
        <v>55</v>
      </c>
      <c r="G54" s="57"/>
      <c r="H54" s="44"/>
      <c r="J54" s="5"/>
      <c r="K54" s="5"/>
      <c r="L54" s="5"/>
      <c r="M54" s="5"/>
      <c r="N54" s="5"/>
      <c r="O54" s="5"/>
      <c r="P54" s="5"/>
      <c r="Q54" s="5"/>
    </row>
    <row r="55" spans="2:17" ht="12.75">
      <c r="B55" s="26"/>
      <c r="C55" s="3"/>
      <c r="D55" s="49" t="s">
        <v>21</v>
      </c>
      <c r="E55" s="60">
        <f>E54*D5</f>
        <v>23663.535417878935</v>
      </c>
      <c r="F55" s="52" t="s">
        <v>52</v>
      </c>
      <c r="G55" s="43"/>
      <c r="H55" s="45"/>
      <c r="J55" s="5"/>
      <c r="K55" s="5"/>
      <c r="L55" s="5"/>
      <c r="M55" s="5"/>
      <c r="N55" s="5"/>
      <c r="O55" s="5"/>
      <c r="P55" s="5"/>
      <c r="Q55" s="5"/>
    </row>
    <row r="56" spans="6:17" ht="12.75">
      <c r="F56" s="5"/>
      <c r="G56" s="5"/>
      <c r="H56" s="46"/>
      <c r="J56" s="5"/>
      <c r="K56" s="5"/>
      <c r="L56" s="5"/>
      <c r="M56" s="8"/>
      <c r="N56" s="8"/>
      <c r="O56" s="8"/>
      <c r="P56" s="8"/>
      <c r="Q56" s="5"/>
    </row>
    <row r="57" spans="2:17" ht="12.75">
      <c r="B57" s="5"/>
      <c r="C57" s="5"/>
      <c r="D57" s="5"/>
      <c r="E57" s="5"/>
      <c r="F57" s="5"/>
      <c r="G57" s="5"/>
      <c r="H57" s="5"/>
      <c r="J57" s="5"/>
      <c r="K57" s="5"/>
      <c r="L57" s="5"/>
      <c r="M57" s="8"/>
      <c r="N57" s="8"/>
      <c r="O57" s="8"/>
      <c r="P57" s="8"/>
      <c r="Q57" s="5"/>
    </row>
    <row r="58" spans="2:17" ht="12.75">
      <c r="B58" s="38"/>
      <c r="C58" s="38"/>
      <c r="D58" s="38"/>
      <c r="E58" s="38"/>
      <c r="J58" s="5"/>
      <c r="K58" s="5"/>
      <c r="L58" s="5"/>
      <c r="M58" s="8"/>
      <c r="N58" s="8"/>
      <c r="O58" s="8"/>
      <c r="P58" s="8"/>
      <c r="Q58" s="5"/>
    </row>
    <row r="59" spans="2:17" ht="12.75">
      <c r="B59" s="38"/>
      <c r="C59" s="38"/>
      <c r="D59" s="38"/>
      <c r="E59" s="38"/>
      <c r="F59" s="2"/>
      <c r="G59" s="2"/>
      <c r="H59" s="42"/>
      <c r="J59" s="5"/>
      <c r="K59" s="5"/>
      <c r="L59" s="5"/>
      <c r="M59" s="5"/>
      <c r="N59" s="5"/>
      <c r="O59" s="5"/>
      <c r="P59" s="5"/>
      <c r="Q59" s="5"/>
    </row>
    <row r="60" spans="1:17" ht="34.5" customHeight="1">
      <c r="A60" s="87" t="s">
        <v>22</v>
      </c>
      <c r="B60" s="87"/>
      <c r="C60" s="87"/>
      <c r="D60" s="87"/>
      <c r="E60" s="87"/>
      <c r="F60" s="87"/>
      <c r="G60" s="87"/>
      <c r="H60" s="87"/>
      <c r="J60" s="5"/>
      <c r="K60" s="5"/>
      <c r="L60" s="5"/>
      <c r="M60" s="5"/>
      <c r="N60" s="5"/>
      <c r="O60" s="5"/>
      <c r="P60" s="5"/>
      <c r="Q60" s="5"/>
    </row>
    <row r="61" spans="1:8" ht="34.5" customHeight="1">
      <c r="A61" s="87" t="s">
        <v>6</v>
      </c>
      <c r="B61" s="87"/>
      <c r="C61" s="87"/>
      <c r="D61" s="87"/>
      <c r="E61" s="87"/>
      <c r="F61" s="87"/>
      <c r="G61" s="87"/>
      <c r="H61" s="87"/>
    </row>
    <row r="62" spans="1:8" ht="34.5" customHeight="1">
      <c r="A62" s="87" t="s">
        <v>23</v>
      </c>
      <c r="B62" s="87"/>
      <c r="C62" s="87"/>
      <c r="D62" s="87"/>
      <c r="E62" s="87"/>
      <c r="F62" s="87"/>
      <c r="G62" s="87"/>
      <c r="H62" s="87"/>
    </row>
  </sheetData>
  <sheetProtection/>
  <mergeCells count="5">
    <mergeCell ref="A60:H60"/>
    <mergeCell ref="A61:H61"/>
    <mergeCell ref="A62:H62"/>
    <mergeCell ref="A1:H1"/>
    <mergeCell ref="A10:B10"/>
  </mergeCells>
  <printOptions/>
  <pageMargins left="0.75" right="0.75" top="1" bottom="1" header="0.4921259845" footer="0.4921259845"/>
  <pageSetup fitToHeight="1" fitToWidth="1" horizontalDpi="600" verticalDpi="600" orientation="portrait" paperSize="9" scale="59" r:id="rId1"/>
  <headerFooter alignWithMargins="0">
    <oddHeader>&amp;CINTERREG Bayern - Österreich 2007-2013</oddHeader>
    <oddFooter>&amp;L&amp;D  &amp;T&amp;C- &amp;P -&amp;R&amp;Z &amp;F &amp;A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Oberösterreich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Diendorfer</dc:creator>
  <cp:keywords/>
  <dc:description/>
  <cp:lastModifiedBy>Klaus Diendorfer</cp:lastModifiedBy>
  <cp:lastPrinted>2008-05-16T08:45:30Z</cp:lastPrinted>
  <dcterms:created xsi:type="dcterms:W3CDTF">2008-04-28T08:27:01Z</dcterms:created>
  <dcterms:modified xsi:type="dcterms:W3CDTF">2008-06-27T09:19:12Z</dcterms:modified>
  <cp:category/>
  <cp:version/>
  <cp:contentType/>
  <cp:contentStatus/>
</cp:coreProperties>
</file>